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40" activeTab="4"/>
  </bookViews>
  <sheets>
    <sheet name="收入" sheetId="1" r:id="rId1"/>
    <sheet name="支出" sheetId="5" r:id="rId2"/>
    <sheet name="基金收入" sheetId="3" r:id="rId3"/>
    <sheet name="基金支出" sheetId="6" r:id="rId4"/>
    <sheet name="社保基金预算" sheetId="7" r:id="rId5"/>
  </sheets>
  <calcPr calcId="124519"/>
</workbook>
</file>

<file path=xl/calcChain.xml><?xml version="1.0" encoding="utf-8"?>
<calcChain xmlns="http://schemas.openxmlformats.org/spreadsheetml/2006/main">
  <c r="G11" i="7"/>
  <c r="G12"/>
  <c r="G13"/>
  <c r="G14"/>
  <c r="G15"/>
  <c r="G16"/>
  <c r="G17"/>
  <c r="G18"/>
  <c r="G19"/>
  <c r="G20"/>
  <c r="G21"/>
  <c r="G22"/>
  <c r="G23"/>
  <c r="G24"/>
  <c r="G10"/>
  <c r="R24" l="1"/>
  <c r="Q24"/>
  <c r="P24"/>
  <c r="O24"/>
  <c r="M24"/>
  <c r="L24"/>
  <c r="K24"/>
  <c r="J24"/>
  <c r="I24"/>
  <c r="H24"/>
  <c r="E24"/>
  <c r="D24"/>
  <c r="S23"/>
  <c r="F23"/>
  <c r="N23" s="1"/>
  <c r="S22"/>
  <c r="F22"/>
  <c r="N22" s="1"/>
  <c r="S21"/>
  <c r="R20"/>
  <c r="Q20"/>
  <c r="P20"/>
  <c r="O20"/>
  <c r="M20"/>
  <c r="L20"/>
  <c r="K20"/>
  <c r="J20"/>
  <c r="I20"/>
  <c r="H20"/>
  <c r="F20"/>
  <c r="E20"/>
  <c r="S19"/>
  <c r="F19"/>
  <c r="D19"/>
  <c r="S18"/>
  <c r="F18"/>
  <c r="N18" s="1"/>
  <c r="S17"/>
  <c r="F17"/>
  <c r="D17"/>
  <c r="R16"/>
  <c r="Q16"/>
  <c r="P16"/>
  <c r="O16"/>
  <c r="M16"/>
  <c r="L16"/>
  <c r="K16"/>
  <c r="J16"/>
  <c r="I16"/>
  <c r="H16"/>
  <c r="E16"/>
  <c r="S15"/>
  <c r="F15"/>
  <c r="N15" s="1"/>
  <c r="S14"/>
  <c r="F14"/>
  <c r="D14"/>
  <c r="D16" s="1"/>
  <c r="S13"/>
  <c r="F13"/>
  <c r="N13" s="1"/>
  <c r="S12"/>
  <c r="F12"/>
  <c r="N12" s="1"/>
  <c r="S11"/>
  <c r="F11"/>
  <c r="N11" s="1"/>
  <c r="S10"/>
  <c r="F10"/>
  <c r="N10" s="1"/>
  <c r="G13" i="5"/>
  <c r="G16"/>
  <c r="G15"/>
  <c r="G10"/>
  <c r="E8"/>
  <c r="F8"/>
  <c r="G8"/>
  <c r="C10" i="6"/>
  <c r="G9" i="5"/>
  <c r="N14" i="7" l="1"/>
  <c r="F24"/>
  <c r="N24" s="1"/>
  <c r="O25"/>
  <c r="D20"/>
  <c r="I25"/>
  <c r="R25"/>
  <c r="N19"/>
  <c r="J25"/>
  <c r="M25"/>
  <c r="S16"/>
  <c r="K25"/>
  <c r="N17"/>
  <c r="S24"/>
  <c r="N20"/>
  <c r="H25"/>
  <c r="L25"/>
  <c r="E25"/>
  <c r="P25"/>
  <c r="F16"/>
  <c r="N16" s="1"/>
  <c r="Q25"/>
  <c r="S20"/>
  <c r="F21"/>
  <c r="N21" s="1"/>
  <c r="D25"/>
  <c r="C11" i="6"/>
  <c r="C9"/>
  <c r="C7"/>
  <c r="C13"/>
  <c r="B13"/>
  <c r="B6"/>
  <c r="C19" i="3"/>
  <c r="B19"/>
  <c r="S25" i="7" l="1"/>
  <c r="G25"/>
  <c r="F25" s="1"/>
  <c r="N25" s="1"/>
  <c r="C6" i="6"/>
  <c r="C10" i="1"/>
  <c r="I7" i="5" l="1"/>
  <c r="D24"/>
  <c r="J24" s="1"/>
  <c r="D23"/>
  <c r="J23" s="1"/>
  <c r="D22"/>
  <c r="J22" s="1"/>
  <c r="D21"/>
  <c r="J21" s="1"/>
  <c r="D20"/>
  <c r="J20" s="1"/>
  <c r="D19"/>
  <c r="J19" s="1"/>
  <c r="D18"/>
  <c r="J18" s="1"/>
  <c r="D17"/>
  <c r="J17" s="1"/>
  <c r="D16"/>
  <c r="J16" s="1"/>
  <c r="D15"/>
  <c r="J15" s="1"/>
  <c r="D14"/>
  <c r="J14" s="1"/>
  <c r="D13"/>
  <c r="J13" s="1"/>
  <c r="D12"/>
  <c r="J12" s="1"/>
  <c r="D11"/>
  <c r="J11" s="1"/>
  <c r="D10"/>
  <c r="J10" s="1"/>
  <c r="D9"/>
  <c r="J9" s="1"/>
  <c r="G7"/>
  <c r="D8"/>
  <c r="J8" s="1"/>
  <c r="H7"/>
  <c r="F7"/>
  <c r="E7"/>
  <c r="C7"/>
  <c r="B7"/>
  <c r="D7" l="1"/>
  <c r="J7" s="1"/>
  <c r="B17" i="6" l="1"/>
  <c r="B23" s="1"/>
  <c r="C17"/>
  <c r="C23" s="1"/>
</calcChain>
</file>

<file path=xl/comments1.xml><?xml version="1.0" encoding="utf-8"?>
<comments xmlns="http://schemas.openxmlformats.org/spreadsheetml/2006/main">
  <authors>
    <author>作者</author>
  </authors>
  <commentList>
    <comment ref="H13" authorId="0">
      <text>
        <r>
          <rPr>
            <b/>
            <sz val="9"/>
            <color indexed="81"/>
            <rFont val="Tahoma"/>
            <family val="2"/>
            <charset val="134"/>
          </rPr>
          <t>作者:</t>
        </r>
        <r>
          <rPr>
            <sz val="9"/>
            <color indexed="81"/>
            <rFont val="Tahoma"/>
            <family val="2"/>
            <charset val="134"/>
          </rPr>
          <t xml:space="preserve">
调整+151万元（9月份本级错计入基金）
</t>
        </r>
      </text>
    </comment>
  </commentList>
</comments>
</file>

<file path=xl/sharedStrings.xml><?xml version="1.0" encoding="utf-8"?>
<sst xmlns="http://schemas.openxmlformats.org/spreadsheetml/2006/main" count="128" uniqueCount="120">
  <si>
    <t>一般公共预算收入</t>
    <phoneticPr fontId="1" type="noConversion"/>
  </si>
  <si>
    <t>金额</t>
    <phoneticPr fontId="1" type="noConversion"/>
  </si>
  <si>
    <t>增幅</t>
    <phoneticPr fontId="1" type="noConversion"/>
  </si>
  <si>
    <t>项目</t>
    <phoneticPr fontId="1" type="noConversion"/>
  </si>
  <si>
    <t xml:space="preserve"> </t>
  </si>
  <si>
    <t>国债</t>
    <phoneticPr fontId="3" type="noConversion"/>
  </si>
  <si>
    <t>市拨款调整</t>
    <phoneticPr fontId="3" type="noConversion"/>
  </si>
  <si>
    <t>一般预算支出合计</t>
  </si>
  <si>
    <t>年初预算</t>
    <phoneticPr fontId="1" type="noConversion"/>
  </si>
  <si>
    <t>附表一</t>
    <phoneticPr fontId="1" type="noConversion"/>
  </si>
  <si>
    <t>附表二</t>
    <phoneticPr fontId="1" type="noConversion"/>
  </si>
  <si>
    <t>一般公共服务及国土资源</t>
    <phoneticPr fontId="1" type="noConversion"/>
  </si>
  <si>
    <t>国防及公共安全</t>
    <phoneticPr fontId="1" type="noConversion"/>
  </si>
  <si>
    <t>教育</t>
    <phoneticPr fontId="1" type="noConversion"/>
  </si>
  <si>
    <t>科学技术</t>
    <phoneticPr fontId="1" type="noConversion"/>
  </si>
  <si>
    <t>文化体育与传媒</t>
    <phoneticPr fontId="3" type="noConversion"/>
  </si>
  <si>
    <t>社会保障和就业</t>
    <phoneticPr fontId="1" type="noConversion"/>
  </si>
  <si>
    <t>医疗卫生</t>
    <phoneticPr fontId="1" type="noConversion"/>
  </si>
  <si>
    <t>节能环保及城乡社区事务</t>
    <phoneticPr fontId="1" type="noConversion"/>
  </si>
  <si>
    <t>农林水事务</t>
    <phoneticPr fontId="1" type="noConversion"/>
  </si>
  <si>
    <t>资源勘探电力信息等事务</t>
    <phoneticPr fontId="1" type="noConversion"/>
  </si>
  <si>
    <t>住房保障支出</t>
    <phoneticPr fontId="1" type="noConversion"/>
  </si>
  <si>
    <t>其他支出</t>
    <phoneticPr fontId="3" type="noConversion"/>
  </si>
  <si>
    <t>预备费</t>
    <phoneticPr fontId="3" type="noConversion"/>
  </si>
  <si>
    <t>其他一般转移支付资金</t>
    <phoneticPr fontId="3" type="noConversion"/>
  </si>
  <si>
    <t>其他专项转移支付资金</t>
    <phoneticPr fontId="3" type="noConversion"/>
  </si>
  <si>
    <t>调入及结余资金解决</t>
    <phoneticPr fontId="3" type="noConversion"/>
  </si>
  <si>
    <t>小计</t>
    <phoneticPr fontId="1" type="noConversion"/>
  </si>
  <si>
    <t>本级调整</t>
    <phoneticPr fontId="1" type="noConversion"/>
  </si>
  <si>
    <t>合计</t>
    <phoneticPr fontId="3" type="noConversion"/>
  </si>
  <si>
    <t>交通运输</t>
    <phoneticPr fontId="1" type="noConversion"/>
  </si>
  <si>
    <t>新增财力</t>
    <phoneticPr fontId="3" type="noConversion"/>
  </si>
  <si>
    <t>镇乡</t>
    <phoneticPr fontId="1" type="noConversion"/>
  </si>
  <si>
    <t>镇乡支出</t>
    <phoneticPr fontId="3" type="noConversion"/>
  </si>
  <si>
    <t>单位：万元</t>
    <phoneticPr fontId="1" type="noConversion"/>
  </si>
  <si>
    <t>年初预算</t>
    <phoneticPr fontId="1" type="noConversion"/>
  </si>
  <si>
    <t>新增债券</t>
    <phoneticPr fontId="1" type="noConversion"/>
  </si>
  <si>
    <t>调整预算</t>
    <phoneticPr fontId="1" type="noConversion"/>
  </si>
  <si>
    <t>财政总收入</t>
    <phoneticPr fontId="1" type="noConversion"/>
  </si>
  <si>
    <t>可用财力</t>
    <phoneticPr fontId="1" type="noConversion"/>
  </si>
  <si>
    <t>新增财力</t>
    <phoneticPr fontId="1" type="noConversion"/>
  </si>
  <si>
    <t>项     目</t>
  </si>
  <si>
    <t>国有土地使用权出让收入</t>
  </si>
  <si>
    <t>国有土地收益基金收入</t>
  </si>
  <si>
    <t>农业土地开发资金收入</t>
  </si>
  <si>
    <t>城市基础设施配套费收入</t>
  </si>
  <si>
    <t>污水处理费收入</t>
  </si>
  <si>
    <t>车辆通行费</t>
  </si>
  <si>
    <t>港口建设费收入</t>
  </si>
  <si>
    <t>彩票公益金收入</t>
  </si>
  <si>
    <t>彩票发行机构和销售机构业务费用</t>
  </si>
  <si>
    <t>其他基金收入</t>
  </si>
  <si>
    <t>地方政府专项债券收入</t>
  </si>
  <si>
    <t>上级转移支付收入</t>
  </si>
  <si>
    <t>收入合计</t>
  </si>
  <si>
    <t>2017年一般预算收入调整表</t>
    <phoneticPr fontId="1" type="noConversion"/>
  </si>
  <si>
    <t>2017年一般预算支出调整表</t>
    <phoneticPr fontId="1" type="noConversion"/>
  </si>
  <si>
    <t>年初预算</t>
    <phoneticPr fontId="1" type="noConversion"/>
  </si>
  <si>
    <t>调整预算</t>
    <phoneticPr fontId="1" type="noConversion"/>
  </si>
  <si>
    <t>城市公用事业附加收入</t>
    <phoneticPr fontId="1" type="noConversion"/>
  </si>
  <si>
    <t>2017年政府性基金预算收入调整表</t>
    <phoneticPr fontId="1" type="noConversion"/>
  </si>
  <si>
    <t>2017年政府性基金预算支出调整表</t>
    <phoneticPr fontId="1" type="noConversion"/>
  </si>
  <si>
    <t>城乡社区支出</t>
  </si>
  <si>
    <t xml:space="preserve">     国有土地使用权出让收入及对应专项债务收入安排的支出</t>
  </si>
  <si>
    <t xml:space="preserve">     国有土地收益基金及对应专项债务收入安排的支出</t>
  </si>
  <si>
    <t xml:space="preserve">     农业土地开发资金及对应专项债务收入安排的支出</t>
  </si>
  <si>
    <t xml:space="preserve">     城市基础设施配套费及对应专项债务收入安排的支出</t>
  </si>
  <si>
    <t xml:space="preserve">     污水处理费及对应专项债务收入安排的支出</t>
  </si>
  <si>
    <t>交通运输支出</t>
  </si>
  <si>
    <t xml:space="preserve">     车辆通行费及对应专项债务收入安排的支出</t>
  </si>
  <si>
    <t xml:space="preserve">     港口建设费及对应专项债务收入安排的支出</t>
  </si>
  <si>
    <t xml:space="preserve">     民航发展基金支出</t>
  </si>
  <si>
    <t>其他支出</t>
  </si>
  <si>
    <t xml:space="preserve">     彩票公益金及对应专项债务收入安排的支出</t>
  </si>
  <si>
    <t xml:space="preserve">     彩票发行销售机构业务费安排的支出</t>
  </si>
  <si>
    <t xml:space="preserve">     其他政府性基金及对应专项债务收入安排的支出</t>
  </si>
  <si>
    <t>上解上级支出</t>
  </si>
  <si>
    <t>支出合计</t>
  </si>
  <si>
    <t>上级转移支付支出</t>
    <phoneticPr fontId="1" type="noConversion"/>
  </si>
  <si>
    <t xml:space="preserve">     城市公用事业附加及对应专项债务收入安排的支出</t>
    <phoneticPr fontId="1" type="noConversion"/>
  </si>
  <si>
    <t>附表三</t>
    <phoneticPr fontId="1" type="noConversion"/>
  </si>
  <si>
    <t>附表四</t>
    <phoneticPr fontId="1" type="noConversion"/>
  </si>
  <si>
    <t>财力补助及预算稳定调节基金</t>
    <phoneticPr fontId="3" type="noConversion"/>
  </si>
  <si>
    <t>单位：万元</t>
  </si>
  <si>
    <t>社会保险基金险种</t>
  </si>
  <si>
    <t>本年收入</t>
  </si>
  <si>
    <t>本年支出</t>
  </si>
  <si>
    <t>社会保险费收入</t>
  </si>
  <si>
    <t>利息收入</t>
  </si>
  <si>
    <t>财政补贴收入</t>
  </si>
  <si>
    <t>异地转移收入</t>
  </si>
  <si>
    <t>社会保险待遇支出</t>
  </si>
  <si>
    <t>异地转移支出</t>
  </si>
  <si>
    <t>上解支出</t>
  </si>
  <si>
    <t>合计</t>
  </si>
  <si>
    <t>区财政补贴收入</t>
  </si>
  <si>
    <t>乡镇财政补贴收入</t>
  </si>
  <si>
    <t>上级财政补贴收入</t>
  </si>
  <si>
    <t>小计</t>
  </si>
  <si>
    <t>当年一般公共预算</t>
  </si>
  <si>
    <t>本级结余</t>
  </si>
  <si>
    <t>其他</t>
  </si>
  <si>
    <t>城乡居民养老保险基金</t>
  </si>
  <si>
    <t>被征地人员养老保险基金（区级）</t>
  </si>
  <si>
    <t>城镇居民养老保险基金</t>
  </si>
  <si>
    <t>新型农村养老保险基金</t>
  </si>
  <si>
    <t>机关事业养老保险基金</t>
  </si>
  <si>
    <t>事业养老保险基金（区级）</t>
  </si>
  <si>
    <t>养老基金小计</t>
  </si>
  <si>
    <t>城乡居民医疗保险基金</t>
  </si>
  <si>
    <t>公务员医疗补助基金</t>
  </si>
  <si>
    <t>机关子女医疗保险基金</t>
  </si>
  <si>
    <t>医保基金小计</t>
  </si>
  <si>
    <t>促进就业专项资金</t>
  </si>
  <si>
    <t>养老保险专项资金</t>
  </si>
  <si>
    <t>医疗保险专项资金</t>
  </si>
  <si>
    <t>专项资金小计</t>
  </si>
  <si>
    <t>合    计</t>
  </si>
  <si>
    <t>附表五</t>
    <phoneticPr fontId="1" type="noConversion"/>
  </si>
  <si>
    <t>海曙区2017年社会保险基金调整预算表</t>
    <phoneticPr fontId="1" type="noConversion"/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</si>
</sst>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.0%"/>
    <numFmt numFmtId="177" formatCode="0.00_ "/>
    <numFmt numFmtId="178" formatCode="0_ "/>
    <numFmt numFmtId="179" formatCode="0.0"/>
    <numFmt numFmtId="180" formatCode="#,##0_ "/>
    <numFmt numFmtId="181" formatCode="_ * #,##0_ ;_ * \-#,##0_ ;_ * &quot;-&quot;??_ ;_ @_ 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24"/>
      <name val="仿宋"/>
      <family val="3"/>
      <charset val="134"/>
    </font>
    <font>
      <sz val="9"/>
      <color indexed="81"/>
      <name val="Tahoma"/>
      <family val="2"/>
      <charset val="134"/>
    </font>
    <font>
      <b/>
      <sz val="9"/>
      <color indexed="81"/>
      <name val="Tahoma"/>
      <family val="2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26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24"/>
      <color theme="1"/>
      <name val="仿宋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2"/>
      <name val="仿宋"/>
      <family val="3"/>
      <charset val="134"/>
    </font>
    <font>
      <sz val="11"/>
      <name val="仿宋"/>
      <family val="3"/>
      <charset val="134"/>
    </font>
    <font>
      <b/>
      <sz val="11"/>
      <name val="仿宋"/>
      <family val="3"/>
      <charset val="134"/>
    </font>
    <font>
      <b/>
      <sz val="24"/>
      <name val="仿宋"/>
      <family val="3"/>
      <charset val="134"/>
    </font>
    <font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8" fillId="0" borderId="0"/>
    <xf numFmtId="0" fontId="9" fillId="0" borderId="0"/>
    <xf numFmtId="0" fontId="10" fillId="0" borderId="0"/>
    <xf numFmtId="0" fontId="9" fillId="0" borderId="0">
      <alignment vertical="center"/>
    </xf>
    <xf numFmtId="43" fontId="15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177" fontId="4" fillId="0" borderId="0" xfId="0" applyNumberFormat="1" applyFont="1" applyFill="1" applyAlignment="1"/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/>
    <xf numFmtId="177" fontId="4" fillId="0" borderId="1" xfId="0" applyNumberFormat="1" applyFont="1" applyFill="1" applyBorder="1" applyAlignment="1"/>
    <xf numFmtId="178" fontId="4" fillId="0" borderId="1" xfId="0" applyNumberFormat="1" applyFont="1" applyFill="1" applyBorder="1" applyAlignment="1"/>
    <xf numFmtId="0" fontId="2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3" applyFont="1" applyFill="1" applyBorder="1"/>
    <xf numFmtId="178" fontId="12" fillId="0" borderId="0" xfId="3" applyNumberFormat="1" applyFont="1" applyFill="1" applyAlignment="1">
      <alignment horizontal="center"/>
    </xf>
    <xf numFmtId="179" fontId="13" fillId="0" borderId="1" xfId="2" applyNumberFormat="1" applyFont="1" applyFill="1" applyBorder="1" applyAlignment="1">
      <alignment horizontal="left" vertical="center" wrapText="1"/>
    </xf>
    <xf numFmtId="180" fontId="12" fillId="0" borderId="5" xfId="2" applyNumberFormat="1" applyFont="1" applyFill="1" applyBorder="1" applyAlignment="1">
      <alignment horizontal="right" vertical="center" wrapText="1"/>
    </xf>
    <xf numFmtId="179" fontId="12" fillId="0" borderId="1" xfId="2" applyNumberFormat="1" applyFont="1" applyFill="1" applyBorder="1" applyAlignment="1">
      <alignment horizontal="left" vertical="center" wrapText="1"/>
    </xf>
    <xf numFmtId="179" fontId="4" fillId="0" borderId="1" xfId="2" applyNumberFormat="1" applyFont="1" applyFill="1" applyBorder="1" applyAlignment="1">
      <alignment horizontal="left" vertical="center" wrapText="1"/>
    </xf>
    <xf numFmtId="180" fontId="12" fillId="0" borderId="5" xfId="2" applyNumberFormat="1" applyFont="1" applyFill="1" applyBorder="1" applyAlignment="1">
      <alignment horizontal="center" vertical="center" wrapText="1"/>
    </xf>
    <xf numFmtId="179" fontId="12" fillId="0" borderId="1" xfId="2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1" xfId="4" applyFont="1" applyBorder="1">
      <alignment vertical="center"/>
    </xf>
    <xf numFmtId="180" fontId="12" fillId="0" borderId="1" xfId="2" applyNumberFormat="1" applyFont="1" applyFill="1" applyBorder="1" applyAlignment="1">
      <alignment horizontal="right" vertical="center" wrapText="1"/>
    </xf>
    <xf numFmtId="0" fontId="12" fillId="0" borderId="1" xfId="4" applyFont="1" applyBorder="1" applyAlignment="1">
      <alignment vertical="center" wrapText="1"/>
    </xf>
    <xf numFmtId="180" fontId="12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3" fillId="0" borderId="1" xfId="4" applyFont="1" applyBorder="1">
      <alignment vertical="center"/>
    </xf>
    <xf numFmtId="1" fontId="12" fillId="0" borderId="1" xfId="4" applyNumberFormat="1" applyFont="1" applyBorder="1" applyAlignment="1">
      <alignment horizontal="center" vertical="center"/>
    </xf>
    <xf numFmtId="180" fontId="12" fillId="0" borderId="1" xfId="0" applyNumberFormat="1" applyFont="1" applyBorder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/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181" fontId="17" fillId="0" borderId="1" xfId="5" applyNumberFormat="1" applyFont="1" applyBorder="1" applyProtection="1">
      <alignment vertical="center"/>
      <protection locked="0"/>
    </xf>
    <xf numFmtId="181" fontId="17" fillId="0" borderId="5" xfId="5" applyNumberFormat="1" applyFont="1" applyBorder="1" applyProtection="1">
      <alignment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181" fontId="17" fillId="0" borderId="1" xfId="5" applyNumberFormat="1" applyFont="1" applyBorder="1" applyProtection="1">
      <alignment vertical="center"/>
    </xf>
    <xf numFmtId="177" fontId="20" fillId="0" borderId="0" xfId="0" applyNumberFormat="1" applyFont="1" applyFill="1" applyAlignment="1"/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5" fillId="0" borderId="0" xfId="0" applyNumberFormat="1" applyFont="1" applyFill="1" applyAlignment="1">
      <alignment horizont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/>
    </xf>
    <xf numFmtId="177" fontId="4" fillId="0" borderId="3" xfId="0" applyNumberFormat="1" applyFont="1" applyFill="1" applyBorder="1" applyAlignment="1">
      <alignment horizontal="center"/>
    </xf>
    <xf numFmtId="177" fontId="4" fillId="0" borderId="4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178" fontId="12" fillId="0" borderId="4" xfId="1" applyNumberFormat="1" applyFont="1" applyFill="1" applyBorder="1" applyAlignment="1">
      <alignment horizontal="center" vertical="center" wrapText="1"/>
    </xf>
    <xf numFmtId="178" fontId="12" fillId="0" borderId="5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4" xfId="0" applyFont="1" applyFill="1" applyBorder="1" applyAlignment="1" applyProtection="1">
      <alignment horizontal="left" vertical="center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8" fillId="0" borderId="4" xfId="0" applyFont="1" applyFill="1" applyBorder="1" applyAlignment="1" applyProtection="1">
      <alignment horizontal="center" vertical="center" wrapText="1" shrinkToFit="1"/>
      <protection locked="0"/>
    </xf>
    <xf numFmtId="0" fontId="18" fillId="0" borderId="7" xfId="0" applyFont="1" applyFill="1" applyBorder="1" applyAlignment="1" applyProtection="1">
      <alignment horizontal="center" vertical="center" wrapText="1" shrinkToFit="1"/>
      <protection locked="0"/>
    </xf>
    <xf numFmtId="0" fontId="18" fillId="0" borderId="5" xfId="0" applyFont="1" applyFill="1" applyBorder="1" applyAlignment="1" applyProtection="1">
      <alignment horizontal="center" vertical="center" wrapText="1" shrinkToFit="1"/>
      <protection locked="0"/>
    </xf>
    <xf numFmtId="0" fontId="18" fillId="0" borderId="1" xfId="0" applyFont="1" applyFill="1" applyBorder="1" applyAlignment="1" applyProtection="1">
      <alignment horizontal="center" vertical="center" wrapText="1" shrinkToFi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Fill="1" applyBorder="1" applyAlignment="1" applyProtection="1">
      <alignment horizontal="center" vertical="center" wrapText="1" shrinkToFit="1"/>
      <protection locked="0"/>
    </xf>
    <xf numFmtId="0" fontId="18" fillId="0" borderId="12" xfId="0" applyFont="1" applyFill="1" applyBorder="1" applyAlignment="1" applyProtection="1">
      <alignment horizontal="center" vertical="center" wrapText="1" shrinkToFit="1"/>
      <protection locked="0"/>
    </xf>
    <xf numFmtId="0" fontId="18" fillId="0" borderId="9" xfId="0" applyFont="1" applyFill="1" applyBorder="1" applyAlignment="1" applyProtection="1">
      <alignment horizontal="center" vertical="center" wrapText="1" shrinkToFit="1"/>
      <protection locked="0"/>
    </xf>
    <xf numFmtId="0" fontId="18" fillId="0" borderId="11" xfId="0" applyFont="1" applyFill="1" applyBorder="1" applyAlignment="1" applyProtection="1">
      <alignment horizontal="center" vertical="center" wrapText="1" shrinkToFit="1"/>
      <protection locked="0"/>
    </xf>
    <xf numFmtId="0" fontId="18" fillId="0" borderId="13" xfId="0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</cellXfs>
  <cellStyles count="6">
    <cellStyle name="常规" xfId="0" builtinId="0"/>
    <cellStyle name="常规_2000年预计及2001年计划" xfId="1"/>
    <cellStyle name="常规_2011年公共预算收入执行及2012年公共预算收入预算1.5晚清格式" xfId="3"/>
    <cellStyle name="常规_2-宁波市政府性基金预算表格3.15" xfId="2"/>
    <cellStyle name="常规_支出预算12.9" xfId="4"/>
    <cellStyle name="千位分隔" xfId="5" builtinId="3"/>
  </cellStyles>
  <dxfs count="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E6" sqref="E6"/>
    </sheetView>
  </sheetViews>
  <sheetFormatPr defaultRowHeight="43.5" customHeight="1"/>
  <cols>
    <col min="1" max="1" width="29.5" style="1" customWidth="1"/>
    <col min="2" max="2" width="17.25" style="1" customWidth="1"/>
    <col min="3" max="3" width="18" style="1" customWidth="1"/>
    <col min="4" max="4" width="18" style="1" hidden="1" customWidth="1"/>
    <col min="5" max="5" width="18" style="1" customWidth="1"/>
    <col min="6" max="16384" width="9" style="1"/>
  </cols>
  <sheetData>
    <row r="1" spans="1:5" ht="43.5" customHeight="1">
      <c r="A1" s="1" t="s">
        <v>9</v>
      </c>
    </row>
    <row r="2" spans="1:5" ht="43.5" customHeight="1">
      <c r="A2" s="44" t="s">
        <v>55</v>
      </c>
      <c r="B2" s="44"/>
      <c r="C2" s="44"/>
      <c r="D2" s="44"/>
      <c r="E2" s="44"/>
    </row>
    <row r="3" spans="1:5" ht="43.5" customHeight="1">
      <c r="E3" s="1" t="s">
        <v>34</v>
      </c>
    </row>
    <row r="4" spans="1:5" ht="52.5" customHeight="1">
      <c r="A4" s="43" t="s">
        <v>3</v>
      </c>
      <c r="B4" s="43"/>
      <c r="C4" s="9" t="s">
        <v>35</v>
      </c>
      <c r="D4" s="9" t="s">
        <v>36</v>
      </c>
      <c r="E4" s="9" t="s">
        <v>37</v>
      </c>
    </row>
    <row r="5" spans="1:5" ht="52.5" customHeight="1">
      <c r="A5" s="43" t="s">
        <v>38</v>
      </c>
      <c r="B5" s="9" t="s">
        <v>1</v>
      </c>
      <c r="C5" s="2">
        <v>1605420</v>
      </c>
      <c r="D5" s="2"/>
      <c r="E5" s="2">
        <v>1638000</v>
      </c>
    </row>
    <row r="6" spans="1:5" ht="52.5" customHeight="1">
      <c r="A6" s="43"/>
      <c r="B6" s="9" t="s">
        <v>2</v>
      </c>
      <c r="C6" s="3">
        <v>7.0000000000000007E-2</v>
      </c>
      <c r="D6" s="3"/>
      <c r="E6" s="3">
        <v>6.5000000000000002E-2</v>
      </c>
    </row>
    <row r="7" spans="1:5" ht="52.5" customHeight="1">
      <c r="A7" s="43" t="s">
        <v>0</v>
      </c>
      <c r="B7" s="9" t="s">
        <v>1</v>
      </c>
      <c r="C7" s="2">
        <v>957320</v>
      </c>
      <c r="D7" s="2"/>
      <c r="E7" s="2">
        <v>929200</v>
      </c>
    </row>
    <row r="8" spans="1:5" ht="52.5" customHeight="1">
      <c r="A8" s="43"/>
      <c r="B8" s="9" t="s">
        <v>2</v>
      </c>
      <c r="C8" s="3">
        <v>7.0000000000000007E-2</v>
      </c>
      <c r="D8" s="2"/>
      <c r="E8" s="3">
        <v>8.0000000000000002E-3</v>
      </c>
    </row>
    <row r="9" spans="1:5" ht="52.5" hidden="1" customHeight="1">
      <c r="A9" s="43" t="s">
        <v>39</v>
      </c>
      <c r="B9" s="43"/>
      <c r="C9" s="2">
        <v>316556</v>
      </c>
      <c r="D9" s="2">
        <v>20000</v>
      </c>
      <c r="E9" s="2">
        <v>341979</v>
      </c>
    </row>
    <row r="10" spans="1:5" ht="52.5" hidden="1" customHeight="1">
      <c r="A10" s="43" t="s">
        <v>40</v>
      </c>
      <c r="B10" s="43"/>
      <c r="C10" s="43">
        <f>E9-C9-D9</f>
        <v>5423</v>
      </c>
      <c r="D10" s="43"/>
      <c r="E10" s="43"/>
    </row>
  </sheetData>
  <mergeCells count="7">
    <mergeCell ref="A10:B10"/>
    <mergeCell ref="C10:E10"/>
    <mergeCell ref="A2:E2"/>
    <mergeCell ref="A5:A6"/>
    <mergeCell ref="A7:A8"/>
    <mergeCell ref="A4:B4"/>
    <mergeCell ref="A9:B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J7" sqref="J7"/>
    </sheetView>
  </sheetViews>
  <sheetFormatPr defaultRowHeight="14.25"/>
  <cols>
    <col min="1" max="1" width="24.375" style="4" customWidth="1"/>
    <col min="2" max="2" width="10.875" style="4" customWidth="1"/>
    <col min="3" max="3" width="8.25" style="4" customWidth="1"/>
    <col min="4" max="4" width="8.875" style="4" customWidth="1"/>
    <col min="5" max="6" width="8.25" style="4" customWidth="1"/>
    <col min="7" max="7" width="10.625" style="4" customWidth="1"/>
    <col min="8" max="9" width="8.875" style="4" customWidth="1"/>
    <col min="10" max="10" width="9.125" style="4" customWidth="1"/>
    <col min="11" max="16384" width="9" style="4"/>
  </cols>
  <sheetData>
    <row r="1" spans="1:11">
      <c r="A1" s="4" t="s">
        <v>10</v>
      </c>
    </row>
    <row r="2" spans="1:11" ht="31.5">
      <c r="A2" s="45" t="s">
        <v>56</v>
      </c>
      <c r="B2" s="45"/>
      <c r="C2" s="45"/>
      <c r="D2" s="45"/>
      <c r="E2" s="45"/>
      <c r="F2" s="45"/>
      <c r="G2" s="45"/>
      <c r="H2" s="45"/>
      <c r="I2" s="45"/>
      <c r="J2" s="45"/>
    </row>
    <row r="5" spans="1:11" ht="18.75" customHeight="1">
      <c r="A5" s="46" t="s">
        <v>4</v>
      </c>
      <c r="B5" s="46" t="s">
        <v>8</v>
      </c>
      <c r="C5" s="46" t="s">
        <v>5</v>
      </c>
      <c r="D5" s="47" t="s">
        <v>28</v>
      </c>
      <c r="E5" s="48"/>
      <c r="F5" s="48"/>
      <c r="G5" s="48"/>
      <c r="H5" s="46" t="s">
        <v>6</v>
      </c>
      <c r="I5" s="49" t="s">
        <v>32</v>
      </c>
      <c r="J5" s="46" t="s">
        <v>29</v>
      </c>
    </row>
    <row r="6" spans="1:11" ht="45" customHeight="1">
      <c r="A6" s="46"/>
      <c r="B6" s="46"/>
      <c r="C6" s="46"/>
      <c r="D6" s="11" t="s">
        <v>27</v>
      </c>
      <c r="E6" s="11" t="s">
        <v>26</v>
      </c>
      <c r="F6" s="11" t="s">
        <v>31</v>
      </c>
      <c r="G6" s="30" t="s">
        <v>82</v>
      </c>
      <c r="H6" s="46"/>
      <c r="I6" s="50"/>
      <c r="J6" s="46"/>
      <c r="K6" s="5"/>
    </row>
    <row r="7" spans="1:11" ht="36" customHeight="1">
      <c r="A7" s="10" t="s">
        <v>7</v>
      </c>
      <c r="B7" s="8">
        <f>SUM(B8:B24)</f>
        <v>595550</v>
      </c>
      <c r="C7" s="8">
        <f t="shared" ref="C7" si="0">SUM(C8:C24)</f>
        <v>10000</v>
      </c>
      <c r="D7" s="8">
        <f t="shared" ref="D7:D24" si="1">SUM(E7:G7)</f>
        <v>85632</v>
      </c>
      <c r="E7" s="8">
        <f t="shared" ref="E7:I7" si="2">SUM(E8:E24)</f>
        <v>30069</v>
      </c>
      <c r="F7" s="8">
        <f>SUM(F8:F24)</f>
        <v>35563</v>
      </c>
      <c r="G7" s="8">
        <f t="shared" si="2"/>
        <v>20000</v>
      </c>
      <c r="H7" s="8">
        <f t="shared" si="2"/>
        <v>71958</v>
      </c>
      <c r="I7" s="8">
        <f t="shared" si="2"/>
        <v>0</v>
      </c>
      <c r="J7" s="8">
        <f>B7+C7+D7+H7+I7</f>
        <v>763140</v>
      </c>
      <c r="K7" s="6"/>
    </row>
    <row r="8" spans="1:11" ht="36" customHeight="1">
      <c r="A8" s="7" t="s">
        <v>11</v>
      </c>
      <c r="B8" s="8">
        <v>70167</v>
      </c>
      <c r="C8" s="8"/>
      <c r="D8" s="8">
        <f t="shared" si="1"/>
        <v>53826</v>
      </c>
      <c r="E8" s="8">
        <f>6069+24000</f>
        <v>30069</v>
      </c>
      <c r="F8" s="8">
        <f>19387+11120+10000-24000</f>
        <v>16507</v>
      </c>
      <c r="G8" s="8">
        <f>37757-19387-11120+10000-10000</f>
        <v>7250</v>
      </c>
      <c r="H8" s="8">
        <v>2690</v>
      </c>
      <c r="I8" s="8">
        <v>23000</v>
      </c>
      <c r="J8" s="8">
        <f t="shared" ref="J8:J24" si="3">B8+C8+D8+H8+I8</f>
        <v>149683</v>
      </c>
      <c r="K8" s="6"/>
    </row>
    <row r="9" spans="1:11" ht="36" customHeight="1">
      <c r="A9" s="7" t="s">
        <v>12</v>
      </c>
      <c r="B9" s="8">
        <v>48980</v>
      </c>
      <c r="C9" s="8"/>
      <c r="D9" s="8">
        <f t="shared" si="1"/>
        <v>9107</v>
      </c>
      <c r="E9" s="8"/>
      <c r="F9" s="8">
        <v>3000</v>
      </c>
      <c r="G9" s="8">
        <f>9107-3000</f>
        <v>6107</v>
      </c>
      <c r="H9" s="8">
        <v>2443</v>
      </c>
      <c r="I9" s="8">
        <v>4850</v>
      </c>
      <c r="J9" s="8">
        <f t="shared" si="3"/>
        <v>65380</v>
      </c>
      <c r="K9" s="6"/>
    </row>
    <row r="10" spans="1:11" ht="36" customHeight="1">
      <c r="A10" s="7" t="s">
        <v>13</v>
      </c>
      <c r="B10" s="8">
        <v>69477</v>
      </c>
      <c r="C10" s="8"/>
      <c r="D10" s="8">
        <f t="shared" si="1"/>
        <v>8833</v>
      </c>
      <c r="E10" s="8"/>
      <c r="F10" s="8">
        <v>5000</v>
      </c>
      <c r="G10" s="8">
        <f>10675-5000-1842</f>
        <v>3833</v>
      </c>
      <c r="H10" s="8">
        <v>4168</v>
      </c>
      <c r="I10" s="8">
        <v>64000</v>
      </c>
      <c r="J10" s="8">
        <f t="shared" si="3"/>
        <v>146478</v>
      </c>
      <c r="K10" s="6"/>
    </row>
    <row r="11" spans="1:11" ht="36" customHeight="1">
      <c r="A11" s="7" t="s">
        <v>14</v>
      </c>
      <c r="B11" s="8">
        <v>13047</v>
      </c>
      <c r="C11" s="8"/>
      <c r="D11" s="8">
        <f t="shared" si="1"/>
        <v>-2420</v>
      </c>
      <c r="E11" s="8"/>
      <c r="F11" s="8"/>
      <c r="G11" s="8">
        <v>-2420</v>
      </c>
      <c r="H11" s="8">
        <v>1857</v>
      </c>
      <c r="I11" s="8">
        <v>2700</v>
      </c>
      <c r="J11" s="8">
        <f t="shared" si="3"/>
        <v>15184</v>
      </c>
      <c r="K11" s="6"/>
    </row>
    <row r="12" spans="1:11" ht="36" customHeight="1">
      <c r="A12" s="7" t="s">
        <v>15</v>
      </c>
      <c r="B12" s="8">
        <v>8289</v>
      </c>
      <c r="C12" s="8"/>
      <c r="D12" s="8">
        <f t="shared" si="1"/>
        <v>-2049</v>
      </c>
      <c r="E12" s="8"/>
      <c r="F12" s="8"/>
      <c r="G12" s="8">
        <v>-2049</v>
      </c>
      <c r="H12" s="8">
        <v>785</v>
      </c>
      <c r="I12" s="8">
        <v>1800</v>
      </c>
      <c r="J12" s="8">
        <f t="shared" si="3"/>
        <v>8825</v>
      </c>
      <c r="K12" s="6"/>
    </row>
    <row r="13" spans="1:11" ht="36" customHeight="1">
      <c r="A13" s="7" t="s">
        <v>16</v>
      </c>
      <c r="B13" s="8">
        <v>82227</v>
      </c>
      <c r="C13" s="8"/>
      <c r="D13" s="8">
        <f t="shared" si="1"/>
        <v>-29936</v>
      </c>
      <c r="E13" s="8"/>
      <c r="F13" s="8"/>
      <c r="G13" s="8">
        <f>-13012-16924</f>
        <v>-29936</v>
      </c>
      <c r="H13" s="8">
        <v>5254</v>
      </c>
      <c r="I13" s="8">
        <v>17950</v>
      </c>
      <c r="J13" s="8">
        <f t="shared" si="3"/>
        <v>75495</v>
      </c>
      <c r="K13" s="6"/>
    </row>
    <row r="14" spans="1:11" ht="36" customHeight="1">
      <c r="A14" s="7" t="s">
        <v>17</v>
      </c>
      <c r="B14" s="8">
        <v>32374</v>
      </c>
      <c r="C14" s="8"/>
      <c r="D14" s="8">
        <f t="shared" si="1"/>
        <v>-327</v>
      </c>
      <c r="E14" s="8"/>
      <c r="F14" s="8"/>
      <c r="G14" s="8">
        <v>-327</v>
      </c>
      <c r="H14" s="8">
        <v>13823</v>
      </c>
      <c r="I14" s="8">
        <v>18500</v>
      </c>
      <c r="J14" s="8">
        <f t="shared" si="3"/>
        <v>64370</v>
      </c>
      <c r="K14" s="6"/>
    </row>
    <row r="15" spans="1:11" ht="36" customHeight="1">
      <c r="A15" s="7" t="s">
        <v>18</v>
      </c>
      <c r="B15" s="8">
        <v>83671</v>
      </c>
      <c r="C15" s="8">
        <v>10000</v>
      </c>
      <c r="D15" s="8">
        <f t="shared" si="1"/>
        <v>-2067</v>
      </c>
      <c r="E15" s="8"/>
      <c r="F15" s="8">
        <v>6000</v>
      </c>
      <c r="G15" s="8">
        <f>4053+5000-6000-11120</f>
        <v>-8067</v>
      </c>
      <c r="H15" s="8">
        <v>18604</v>
      </c>
      <c r="I15" s="8">
        <v>12000</v>
      </c>
      <c r="J15" s="8">
        <f t="shared" si="3"/>
        <v>122208</v>
      </c>
      <c r="K15" s="6"/>
    </row>
    <row r="16" spans="1:11" ht="36" customHeight="1">
      <c r="A16" s="7" t="s">
        <v>19</v>
      </c>
      <c r="B16" s="8">
        <v>12154</v>
      </c>
      <c r="C16" s="8"/>
      <c r="D16" s="8">
        <f t="shared" si="1"/>
        <v>-4630</v>
      </c>
      <c r="E16" s="8"/>
      <c r="F16" s="8">
        <v>5056</v>
      </c>
      <c r="G16" s="8">
        <f>8263-5056-12893</f>
        <v>-9686</v>
      </c>
      <c r="H16" s="8">
        <v>28976</v>
      </c>
      <c r="I16" s="8">
        <v>7100</v>
      </c>
      <c r="J16" s="8">
        <f t="shared" si="3"/>
        <v>43600</v>
      </c>
      <c r="K16" s="6"/>
    </row>
    <row r="17" spans="1:11" ht="36" customHeight="1">
      <c r="A17" s="7" t="s">
        <v>30</v>
      </c>
      <c r="B17" s="8"/>
      <c r="C17" s="8"/>
      <c r="D17" s="8">
        <f t="shared" si="1"/>
        <v>1904</v>
      </c>
      <c r="E17" s="8"/>
      <c r="F17" s="8"/>
      <c r="G17" s="8">
        <v>1904</v>
      </c>
      <c r="H17" s="8">
        <v>12560</v>
      </c>
      <c r="I17" s="8"/>
      <c r="J17" s="8">
        <f t="shared" si="3"/>
        <v>14464</v>
      </c>
      <c r="K17" s="6"/>
    </row>
    <row r="18" spans="1:11" ht="36" customHeight="1">
      <c r="A18" s="7" t="s">
        <v>20</v>
      </c>
      <c r="B18" s="8">
        <v>12996</v>
      </c>
      <c r="C18" s="8"/>
      <c r="D18" s="8">
        <f t="shared" si="1"/>
        <v>-10154</v>
      </c>
      <c r="E18" s="8"/>
      <c r="F18" s="8"/>
      <c r="G18" s="8">
        <v>-10154</v>
      </c>
      <c r="H18" s="8">
        <v>8923</v>
      </c>
      <c r="I18" s="8">
        <v>1800</v>
      </c>
      <c r="J18" s="8">
        <f t="shared" si="3"/>
        <v>13565</v>
      </c>
      <c r="K18" s="6"/>
    </row>
    <row r="19" spans="1:11" ht="36" customHeight="1">
      <c r="A19" s="7" t="s">
        <v>21</v>
      </c>
      <c r="B19" s="8">
        <v>12616</v>
      </c>
      <c r="C19" s="8"/>
      <c r="D19" s="8">
        <f t="shared" si="1"/>
        <v>-417</v>
      </c>
      <c r="E19" s="8"/>
      <c r="F19" s="8"/>
      <c r="G19" s="8">
        <v>-417</v>
      </c>
      <c r="H19" s="8">
        <v>13297</v>
      </c>
      <c r="I19" s="8">
        <v>7300</v>
      </c>
      <c r="J19" s="8">
        <f t="shared" si="3"/>
        <v>32796</v>
      </c>
      <c r="K19" s="6"/>
    </row>
    <row r="20" spans="1:11" ht="36" customHeight="1">
      <c r="A20" s="7" t="s">
        <v>22</v>
      </c>
      <c r="B20" s="8">
        <v>22208</v>
      </c>
      <c r="C20" s="8"/>
      <c r="D20" s="8">
        <f t="shared" si="1"/>
        <v>-11449</v>
      </c>
      <c r="E20" s="8"/>
      <c r="F20" s="8"/>
      <c r="G20" s="8">
        <v>-11449</v>
      </c>
      <c r="H20" s="8">
        <v>333</v>
      </c>
      <c r="I20" s="8"/>
      <c r="J20" s="8">
        <f t="shared" si="3"/>
        <v>11092</v>
      </c>
      <c r="K20" s="6"/>
    </row>
    <row r="21" spans="1:11" ht="36" customHeight="1">
      <c r="A21" s="7" t="s">
        <v>23</v>
      </c>
      <c r="B21" s="8">
        <v>10000</v>
      </c>
      <c r="C21" s="8"/>
      <c r="D21" s="8">
        <f t="shared" si="1"/>
        <v>-10000</v>
      </c>
      <c r="E21" s="8"/>
      <c r="F21" s="8"/>
      <c r="G21" s="8">
        <v>-10000</v>
      </c>
      <c r="H21" s="8"/>
      <c r="I21" s="8"/>
      <c r="J21" s="8">
        <f t="shared" si="3"/>
        <v>0</v>
      </c>
    </row>
    <row r="22" spans="1:11" ht="36" customHeight="1">
      <c r="A22" s="7" t="s">
        <v>24</v>
      </c>
      <c r="B22" s="8">
        <v>15000</v>
      </c>
      <c r="C22" s="8"/>
      <c r="D22" s="8">
        <f t="shared" si="1"/>
        <v>0</v>
      </c>
      <c r="E22" s="8"/>
      <c r="F22" s="8"/>
      <c r="G22" s="8">
        <v>0</v>
      </c>
      <c r="H22" s="8">
        <v>-15000</v>
      </c>
      <c r="I22" s="8"/>
      <c r="J22" s="8">
        <f t="shared" si="3"/>
        <v>0</v>
      </c>
    </row>
    <row r="23" spans="1:11" ht="36" customHeight="1">
      <c r="A23" s="7" t="s">
        <v>25</v>
      </c>
      <c r="B23" s="8">
        <v>30500</v>
      </c>
      <c r="C23" s="8"/>
      <c r="D23" s="8">
        <f t="shared" si="1"/>
        <v>0</v>
      </c>
      <c r="E23" s="8"/>
      <c r="F23" s="8"/>
      <c r="G23" s="8">
        <v>0</v>
      </c>
      <c r="H23" s="8">
        <v>-30500</v>
      </c>
      <c r="I23" s="8"/>
      <c r="J23" s="8">
        <f t="shared" si="3"/>
        <v>0</v>
      </c>
    </row>
    <row r="24" spans="1:11" ht="36" customHeight="1">
      <c r="A24" s="7" t="s">
        <v>33</v>
      </c>
      <c r="B24" s="8">
        <v>71844</v>
      </c>
      <c r="C24" s="8"/>
      <c r="D24" s="8">
        <f t="shared" si="1"/>
        <v>85411</v>
      </c>
      <c r="E24" s="8"/>
      <c r="F24" s="8"/>
      <c r="G24" s="8">
        <v>85411</v>
      </c>
      <c r="H24" s="8">
        <v>3745</v>
      </c>
      <c r="I24" s="8">
        <v>-161000</v>
      </c>
      <c r="J24" s="8">
        <f t="shared" si="3"/>
        <v>0</v>
      </c>
    </row>
  </sheetData>
  <mergeCells count="8">
    <mergeCell ref="A2:J2"/>
    <mergeCell ref="A5:A6"/>
    <mergeCell ref="B5:B6"/>
    <mergeCell ref="C5:C6"/>
    <mergeCell ref="D5:G5"/>
    <mergeCell ref="H5:H6"/>
    <mergeCell ref="J5:J6"/>
    <mergeCell ref="I5:I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opLeftCell="A13" workbookViewId="0">
      <selection activeCell="C15" sqref="C15"/>
    </sheetView>
  </sheetViews>
  <sheetFormatPr defaultRowHeight="13.5"/>
  <cols>
    <col min="1" max="1" width="47" customWidth="1"/>
    <col min="2" max="3" width="18.625" customWidth="1"/>
  </cols>
  <sheetData>
    <row r="1" spans="1:5" ht="14.25">
      <c r="A1" s="4" t="s">
        <v>80</v>
      </c>
    </row>
    <row r="2" spans="1:5" ht="35.25" customHeight="1">
      <c r="A2" s="44" t="s">
        <v>60</v>
      </c>
      <c r="B2" s="44"/>
      <c r="C2" s="44"/>
      <c r="D2" s="12"/>
      <c r="E2" s="12"/>
    </row>
    <row r="3" spans="1:5">
      <c r="A3" s="13"/>
      <c r="B3" s="14"/>
      <c r="C3" s="14"/>
    </row>
    <row r="4" spans="1:5" ht="24.75" customHeight="1">
      <c r="A4" s="51" t="s">
        <v>41</v>
      </c>
      <c r="B4" s="52" t="s">
        <v>57</v>
      </c>
      <c r="C4" s="52" t="s">
        <v>58</v>
      </c>
    </row>
    <row r="5" spans="1:5" ht="24.75" customHeight="1">
      <c r="A5" s="51"/>
      <c r="B5" s="53"/>
      <c r="C5" s="53"/>
    </row>
    <row r="6" spans="1:5" ht="30" customHeight="1">
      <c r="A6" s="15" t="s">
        <v>42</v>
      </c>
      <c r="B6" s="16">
        <v>400000</v>
      </c>
      <c r="C6" s="16">
        <v>168715</v>
      </c>
    </row>
    <row r="7" spans="1:5" ht="30" customHeight="1">
      <c r="A7" s="17" t="s">
        <v>43</v>
      </c>
      <c r="B7" s="16"/>
      <c r="C7" s="16">
        <v>6043</v>
      </c>
    </row>
    <row r="8" spans="1:5" ht="30" customHeight="1">
      <c r="A8" s="17" t="s">
        <v>44</v>
      </c>
      <c r="B8" s="16"/>
      <c r="C8" s="16">
        <v>52</v>
      </c>
    </row>
    <row r="9" spans="1:5" ht="30" customHeight="1">
      <c r="A9" s="17" t="s">
        <v>59</v>
      </c>
      <c r="B9" s="16"/>
      <c r="C9" s="16"/>
    </row>
    <row r="10" spans="1:5" ht="30" customHeight="1">
      <c r="A10" s="17" t="s">
        <v>45</v>
      </c>
      <c r="B10" s="16"/>
      <c r="C10" s="16">
        <v>7000</v>
      </c>
    </row>
    <row r="11" spans="1:5" ht="30" customHeight="1">
      <c r="A11" s="17" t="s">
        <v>46</v>
      </c>
      <c r="B11" s="16"/>
      <c r="C11" s="16"/>
    </row>
    <row r="12" spans="1:5" ht="30" customHeight="1">
      <c r="A12" s="18" t="s">
        <v>47</v>
      </c>
      <c r="B12" s="16"/>
      <c r="C12" s="16"/>
    </row>
    <row r="13" spans="1:5" ht="30" customHeight="1">
      <c r="A13" s="17" t="s">
        <v>48</v>
      </c>
      <c r="B13" s="16"/>
      <c r="C13" s="16"/>
    </row>
    <row r="14" spans="1:5" ht="30" customHeight="1">
      <c r="A14" s="17" t="s">
        <v>49</v>
      </c>
      <c r="B14" s="16">
        <v>592</v>
      </c>
      <c r="C14" s="16">
        <v>1200</v>
      </c>
    </row>
    <row r="15" spans="1:5" ht="30" customHeight="1">
      <c r="A15" s="17" t="s">
        <v>50</v>
      </c>
      <c r="B15" s="16"/>
      <c r="C15" s="16"/>
    </row>
    <row r="16" spans="1:5" ht="30" customHeight="1">
      <c r="A16" s="15" t="s">
        <v>51</v>
      </c>
      <c r="B16" s="16"/>
      <c r="C16" s="16"/>
    </row>
    <row r="17" spans="1:3" ht="30" customHeight="1">
      <c r="A17" s="17" t="s">
        <v>52</v>
      </c>
      <c r="B17" s="19"/>
      <c r="C17" s="19">
        <v>20000</v>
      </c>
    </row>
    <row r="18" spans="1:3" ht="30" customHeight="1">
      <c r="A18" s="17" t="s">
        <v>53</v>
      </c>
      <c r="B18" s="19"/>
      <c r="C18" s="19">
        <v>423356</v>
      </c>
    </row>
    <row r="19" spans="1:3" ht="30" customHeight="1">
      <c r="A19" s="20" t="s">
        <v>54</v>
      </c>
      <c r="B19" s="19">
        <f>SUM(B6:B18)</f>
        <v>400592</v>
      </c>
      <c r="C19" s="19">
        <f>SUM(C6:C18)</f>
        <v>626366</v>
      </c>
    </row>
    <row r="20" spans="1:3">
      <c r="A20" s="21"/>
      <c r="B20" s="21"/>
      <c r="C20" s="21"/>
    </row>
  </sheetData>
  <mergeCells count="4">
    <mergeCell ref="A4:A5"/>
    <mergeCell ref="B4:B5"/>
    <mergeCell ref="C4:C5"/>
    <mergeCell ref="A2:C2"/>
  </mergeCells>
  <phoneticPr fontId="1" type="noConversion"/>
  <conditionalFormatting sqref="A4:A5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/>
  </sheetViews>
  <sheetFormatPr defaultRowHeight="21.75" customHeight="1"/>
  <cols>
    <col min="1" max="1" width="56.375" style="21" customWidth="1"/>
    <col min="2" max="3" width="14.625" style="21" customWidth="1"/>
    <col min="4" max="16384" width="9" style="21"/>
  </cols>
  <sheetData>
    <row r="1" spans="1:4" ht="21.75" customHeight="1">
      <c r="A1" s="4" t="s">
        <v>81</v>
      </c>
    </row>
    <row r="2" spans="1:4" ht="33" customHeight="1">
      <c r="A2" s="44" t="s">
        <v>61</v>
      </c>
      <c r="B2" s="44"/>
      <c r="C2" s="44"/>
      <c r="D2" s="12"/>
    </row>
    <row r="3" spans="1:4" ht="21.75" customHeight="1">
      <c r="A3" s="13"/>
      <c r="B3" s="14"/>
      <c r="C3" s="14"/>
    </row>
    <row r="4" spans="1:4" ht="21.75" customHeight="1">
      <c r="A4" s="51" t="s">
        <v>41</v>
      </c>
      <c r="B4" s="52" t="s">
        <v>57</v>
      </c>
      <c r="C4" s="52" t="s">
        <v>58</v>
      </c>
    </row>
    <row r="5" spans="1:4" ht="21.75" customHeight="1">
      <c r="A5" s="51"/>
      <c r="B5" s="53"/>
      <c r="C5" s="53"/>
    </row>
    <row r="6" spans="1:4" ht="29.25" customHeight="1">
      <c r="A6" s="22" t="s">
        <v>62</v>
      </c>
      <c r="B6" s="23">
        <f>SUM(B7:B12)</f>
        <v>400000</v>
      </c>
      <c r="C6" s="23">
        <f>SUM(C7:C12)</f>
        <v>183182</v>
      </c>
    </row>
    <row r="7" spans="1:4" ht="29.25" customHeight="1">
      <c r="A7" s="24" t="s">
        <v>63</v>
      </c>
      <c r="B7" s="23">
        <v>400000</v>
      </c>
      <c r="C7" s="23">
        <f>79220+9235+22737</f>
        <v>111192</v>
      </c>
    </row>
    <row r="8" spans="1:4" ht="29.25" customHeight="1">
      <c r="A8" s="24" t="s">
        <v>64</v>
      </c>
      <c r="B8" s="23"/>
      <c r="C8" s="23">
        <v>6043</v>
      </c>
    </row>
    <row r="9" spans="1:4" ht="29.25" customHeight="1">
      <c r="A9" s="24" t="s">
        <v>65</v>
      </c>
      <c r="B9" s="23"/>
      <c r="C9" s="23">
        <f>52+1930+1044+111+712+198</f>
        <v>4047</v>
      </c>
    </row>
    <row r="10" spans="1:4" ht="29.25" customHeight="1">
      <c r="A10" s="24" t="s">
        <v>79</v>
      </c>
      <c r="B10" s="23"/>
      <c r="C10" s="23">
        <f>7000+7259+4000</f>
        <v>18259</v>
      </c>
    </row>
    <row r="11" spans="1:4" ht="29.25" customHeight="1">
      <c r="A11" s="24" t="s">
        <v>66</v>
      </c>
      <c r="B11" s="23"/>
      <c r="C11" s="23">
        <f>9000+22240+1842+7000</f>
        <v>40082</v>
      </c>
    </row>
    <row r="12" spans="1:4" ht="29.25" customHeight="1">
      <c r="A12" s="24" t="s">
        <v>67</v>
      </c>
      <c r="B12" s="23"/>
      <c r="C12" s="23">
        <v>3559</v>
      </c>
    </row>
    <row r="13" spans="1:4" ht="29.25" customHeight="1">
      <c r="A13" s="22" t="s">
        <v>68</v>
      </c>
      <c r="B13" s="23">
        <f>SUM(B14:B16)</f>
        <v>0</v>
      </c>
      <c r="C13" s="23">
        <f>SUM(C14:C16)</f>
        <v>0</v>
      </c>
    </row>
    <row r="14" spans="1:4" ht="29.25" customHeight="1">
      <c r="A14" s="24" t="s">
        <v>69</v>
      </c>
      <c r="B14" s="23"/>
      <c r="C14" s="23"/>
    </row>
    <row r="15" spans="1:4" ht="29.25" customHeight="1">
      <c r="A15" s="24" t="s">
        <v>70</v>
      </c>
      <c r="B15" s="23"/>
      <c r="C15" s="23"/>
    </row>
    <row r="16" spans="1:4" ht="29.25" customHeight="1">
      <c r="A16" s="24" t="s">
        <v>71</v>
      </c>
      <c r="B16" s="23"/>
      <c r="C16" s="23"/>
    </row>
    <row r="17" spans="1:3" ht="29.25" customHeight="1">
      <c r="A17" s="22" t="s">
        <v>72</v>
      </c>
      <c r="B17" s="25">
        <f>SUM(B18:B20)</f>
        <v>592</v>
      </c>
      <c r="C17" s="25">
        <f>SUM(C18:C20)</f>
        <v>1200</v>
      </c>
    </row>
    <row r="18" spans="1:3" ht="29.25" customHeight="1">
      <c r="A18" s="24" t="s">
        <v>73</v>
      </c>
      <c r="B18" s="25">
        <v>592</v>
      </c>
      <c r="C18" s="25">
        <v>1200</v>
      </c>
    </row>
    <row r="19" spans="1:3" ht="29.25" customHeight="1">
      <c r="A19" s="24" t="s">
        <v>74</v>
      </c>
      <c r="B19" s="25"/>
      <c r="C19" s="25"/>
    </row>
    <row r="20" spans="1:3" ht="29.25" customHeight="1">
      <c r="A20" s="24" t="s">
        <v>75</v>
      </c>
      <c r="B20" s="26"/>
      <c r="C20" s="26"/>
    </row>
    <row r="21" spans="1:3" ht="29.25" customHeight="1">
      <c r="A21" s="17" t="s">
        <v>78</v>
      </c>
      <c r="B21" s="23"/>
      <c r="C21" s="23">
        <v>423356</v>
      </c>
    </row>
    <row r="22" spans="1:3" ht="29.25" customHeight="1">
      <c r="A22" s="27" t="s">
        <v>76</v>
      </c>
      <c r="B22" s="26"/>
      <c r="C22" s="26">
        <v>18628</v>
      </c>
    </row>
    <row r="23" spans="1:3" ht="29.25" customHeight="1">
      <c r="A23" s="28" t="s">
        <v>77</v>
      </c>
      <c r="B23" s="29">
        <f>SUM(B6,B13,B17,B22,B21)</f>
        <v>400592</v>
      </c>
      <c r="C23" s="29">
        <f>SUM(C6,C13,C17,C22,C21)</f>
        <v>626366</v>
      </c>
    </row>
  </sheetData>
  <mergeCells count="4">
    <mergeCell ref="A2:C2"/>
    <mergeCell ref="A4:A5"/>
    <mergeCell ref="B4:B5"/>
    <mergeCell ref="C4:C5"/>
  </mergeCells>
  <phoneticPr fontId="1" type="noConversion"/>
  <conditionalFormatting sqref="A4:A5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topLeftCell="A10" workbookViewId="0">
      <selection activeCell="L20" sqref="L20"/>
    </sheetView>
  </sheetViews>
  <sheetFormatPr defaultColWidth="9" defaultRowHeight="13.5"/>
  <cols>
    <col min="1" max="1" width="3.5" style="31" bestFit="1" customWidth="1"/>
    <col min="2" max="2" width="22.625" style="31" customWidth="1"/>
    <col min="3" max="3" width="8" style="31" customWidth="1"/>
    <col min="4" max="4" width="8.875" style="31" customWidth="1"/>
    <col min="5" max="5" width="6.375" style="31" customWidth="1"/>
    <col min="6" max="7" width="8.625" style="31" customWidth="1"/>
    <col min="8" max="8" width="9.125" style="31" customWidth="1"/>
    <col min="9" max="9" width="8.625" style="31" customWidth="1"/>
    <col min="10" max="10" width="8" style="31" customWidth="1"/>
    <col min="11" max="11" width="7.875" style="31" customWidth="1"/>
    <col min="12" max="12" width="9" style="31" customWidth="1"/>
    <col min="13" max="13" width="7.75" style="31" customWidth="1"/>
    <col min="14" max="14" width="10" style="31" customWidth="1"/>
    <col min="15" max="15" width="9.875" style="31" customWidth="1"/>
    <col min="16" max="16" width="6.875" style="31" customWidth="1"/>
    <col min="17" max="18" width="5.875" style="31" customWidth="1"/>
    <col min="19" max="19" width="10" style="32" customWidth="1"/>
    <col min="20" max="16384" width="9" style="31"/>
  </cols>
  <sheetData>
    <row r="1" spans="1:256" ht="21.75" customHeight="1">
      <c r="A1" s="41" t="s">
        <v>118</v>
      </c>
    </row>
    <row r="2" spans="1:256">
      <c r="A2" s="72" t="s">
        <v>119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256" ht="14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42" t="s">
        <v>83</v>
      </c>
    </row>
    <row r="6" spans="1:256" s="32" customFormat="1" ht="18.75" customHeight="1">
      <c r="A6" s="54"/>
      <c r="B6" s="65" t="s">
        <v>84</v>
      </c>
      <c r="C6" s="65"/>
      <c r="D6" s="65" t="s">
        <v>85</v>
      </c>
      <c r="E6" s="65"/>
      <c r="F6" s="73"/>
      <c r="G6" s="73"/>
      <c r="H6" s="73"/>
      <c r="I6" s="73"/>
      <c r="J6" s="73"/>
      <c r="K6" s="73"/>
      <c r="L6" s="73"/>
      <c r="M6" s="73"/>
      <c r="N6" s="65"/>
      <c r="O6" s="65" t="s">
        <v>86</v>
      </c>
      <c r="P6" s="65"/>
      <c r="Q6" s="65"/>
      <c r="R6" s="65"/>
      <c r="S6" s="65"/>
    </row>
    <row r="7" spans="1:256" s="32" customFormat="1" ht="18.75" customHeight="1">
      <c r="A7" s="54"/>
      <c r="B7" s="65"/>
      <c r="C7" s="65"/>
      <c r="D7" s="61" t="s">
        <v>87</v>
      </c>
      <c r="E7" s="66" t="s">
        <v>88</v>
      </c>
      <c r="F7" s="65" t="s">
        <v>89</v>
      </c>
      <c r="G7" s="65"/>
      <c r="H7" s="65"/>
      <c r="I7" s="65"/>
      <c r="J7" s="65"/>
      <c r="K7" s="65"/>
      <c r="L7" s="65"/>
      <c r="M7" s="64" t="s">
        <v>90</v>
      </c>
      <c r="N7" s="69" t="s">
        <v>54</v>
      </c>
      <c r="O7" s="61" t="s">
        <v>91</v>
      </c>
      <c r="P7" s="61" t="s">
        <v>92</v>
      </c>
      <c r="Q7" s="61" t="s">
        <v>93</v>
      </c>
      <c r="R7" s="61" t="s">
        <v>72</v>
      </c>
      <c r="S7" s="61" t="s">
        <v>77</v>
      </c>
    </row>
    <row r="8" spans="1:256" s="32" customFormat="1" ht="18.75" customHeight="1">
      <c r="A8" s="54"/>
      <c r="B8" s="65"/>
      <c r="C8" s="65"/>
      <c r="D8" s="62"/>
      <c r="E8" s="67"/>
      <c r="F8" s="64" t="s">
        <v>94</v>
      </c>
      <c r="G8" s="65" t="s">
        <v>95</v>
      </c>
      <c r="H8" s="65"/>
      <c r="I8" s="65"/>
      <c r="J8" s="65"/>
      <c r="K8" s="64" t="s">
        <v>96</v>
      </c>
      <c r="L8" s="64" t="s">
        <v>97</v>
      </c>
      <c r="M8" s="64"/>
      <c r="N8" s="70"/>
      <c r="O8" s="62"/>
      <c r="P8" s="62"/>
      <c r="Q8" s="62"/>
      <c r="R8" s="62"/>
      <c r="S8" s="62"/>
    </row>
    <row r="9" spans="1:256" s="32" customFormat="1" ht="40.5">
      <c r="A9" s="54"/>
      <c r="B9" s="65"/>
      <c r="C9" s="65"/>
      <c r="D9" s="63"/>
      <c r="E9" s="68"/>
      <c r="F9" s="64"/>
      <c r="G9" s="35" t="s">
        <v>98</v>
      </c>
      <c r="H9" s="35" t="s">
        <v>99</v>
      </c>
      <c r="I9" s="35" t="s">
        <v>100</v>
      </c>
      <c r="J9" s="35" t="s">
        <v>101</v>
      </c>
      <c r="K9" s="64"/>
      <c r="L9" s="64"/>
      <c r="M9" s="64"/>
      <c r="N9" s="71"/>
      <c r="O9" s="63"/>
      <c r="P9" s="63"/>
      <c r="Q9" s="63"/>
      <c r="R9" s="63"/>
      <c r="S9" s="63"/>
    </row>
    <row r="10" spans="1:256" ht="26.25" customHeight="1">
      <c r="A10" s="36">
        <v>1</v>
      </c>
      <c r="B10" s="58" t="s">
        <v>102</v>
      </c>
      <c r="C10" s="59"/>
      <c r="D10" s="37">
        <v>42</v>
      </c>
      <c r="E10" s="37">
        <v>54</v>
      </c>
      <c r="F10" s="38">
        <f>G10+K10+L10</f>
        <v>7371</v>
      </c>
      <c r="G10" s="38">
        <f>SUM(H10:J10)</f>
        <v>6164</v>
      </c>
      <c r="H10" s="38">
        <v>673</v>
      </c>
      <c r="I10" s="38">
        <v>5491</v>
      </c>
      <c r="J10" s="38"/>
      <c r="K10" s="38"/>
      <c r="L10" s="38">
        <v>1207</v>
      </c>
      <c r="M10" s="38"/>
      <c r="N10" s="40">
        <f>D10+E10+F10+M10</f>
        <v>7467</v>
      </c>
      <c r="O10" s="37">
        <v>5807</v>
      </c>
      <c r="P10" s="37"/>
      <c r="Q10" s="37"/>
      <c r="R10" s="37"/>
      <c r="S10" s="40">
        <f t="shared" ref="S10:S15" si="0">SUM(O10:R10)</f>
        <v>5807</v>
      </c>
    </row>
    <row r="11" spans="1:256" ht="26.25" customHeight="1">
      <c r="A11" s="36">
        <v>2</v>
      </c>
      <c r="B11" s="58" t="s">
        <v>103</v>
      </c>
      <c r="C11" s="59"/>
      <c r="D11" s="37">
        <v>605</v>
      </c>
      <c r="E11" s="37">
        <v>1</v>
      </c>
      <c r="F11" s="38">
        <f>G11+K11+L11</f>
        <v>6000</v>
      </c>
      <c r="G11" s="38">
        <f t="shared" ref="G11:G24" si="1">SUM(H11:J11)</f>
        <v>6000</v>
      </c>
      <c r="H11" s="37"/>
      <c r="I11" s="37">
        <v>6000</v>
      </c>
      <c r="J11" s="37"/>
      <c r="K11" s="37"/>
      <c r="L11" s="37"/>
      <c r="M11" s="37"/>
      <c r="N11" s="40">
        <f>D11+E11+F11+M11</f>
        <v>6606</v>
      </c>
      <c r="O11" s="37">
        <v>4933</v>
      </c>
      <c r="P11" s="37"/>
      <c r="Q11" s="37"/>
      <c r="R11" s="37"/>
      <c r="S11" s="40">
        <f t="shared" si="0"/>
        <v>4933</v>
      </c>
    </row>
    <row r="12" spans="1:256" ht="26.25" customHeight="1">
      <c r="A12" s="36">
        <v>3</v>
      </c>
      <c r="B12" s="58" t="s">
        <v>104</v>
      </c>
      <c r="C12" s="59"/>
      <c r="D12" s="37"/>
      <c r="E12" s="37">
        <v>19</v>
      </c>
      <c r="F12" s="38">
        <f>G12+K12+L12</f>
        <v>0</v>
      </c>
      <c r="G12" s="38">
        <f t="shared" si="1"/>
        <v>0</v>
      </c>
      <c r="H12" s="37"/>
      <c r="I12" s="37"/>
      <c r="J12" s="37"/>
      <c r="K12" s="37"/>
      <c r="L12" s="37"/>
      <c r="M12" s="37"/>
      <c r="N12" s="40">
        <f>D12+E12+F12+M12</f>
        <v>19</v>
      </c>
      <c r="O12" s="37">
        <v>14</v>
      </c>
      <c r="P12" s="37"/>
      <c r="Q12" s="37"/>
      <c r="R12" s="37"/>
      <c r="S12" s="40">
        <f t="shared" si="0"/>
        <v>14</v>
      </c>
    </row>
    <row r="13" spans="1:256" ht="26.25" customHeight="1">
      <c r="A13" s="36">
        <v>4</v>
      </c>
      <c r="B13" s="58" t="s">
        <v>105</v>
      </c>
      <c r="C13" s="59"/>
      <c r="D13" s="37"/>
      <c r="E13" s="37">
        <v>0</v>
      </c>
      <c r="F13" s="38">
        <f>G13+K13+L13</f>
        <v>195</v>
      </c>
      <c r="G13" s="38">
        <f t="shared" si="1"/>
        <v>195</v>
      </c>
      <c r="H13" s="37"/>
      <c r="I13" s="37">
        <v>195</v>
      </c>
      <c r="J13" s="37"/>
      <c r="K13" s="37"/>
      <c r="L13" s="37"/>
      <c r="M13" s="37"/>
      <c r="N13" s="40">
        <f>D13+E13+F13+M13</f>
        <v>195</v>
      </c>
      <c r="O13" s="37">
        <v>131</v>
      </c>
      <c r="P13" s="37"/>
      <c r="Q13" s="37"/>
      <c r="R13" s="37"/>
      <c r="S13" s="40">
        <f t="shared" si="0"/>
        <v>131</v>
      </c>
    </row>
    <row r="14" spans="1:256" ht="26.25" customHeight="1">
      <c r="A14" s="36">
        <v>5</v>
      </c>
      <c r="B14" s="58" t="s">
        <v>106</v>
      </c>
      <c r="C14" s="59"/>
      <c r="D14" s="37">
        <f>39376+3760</f>
        <v>43136</v>
      </c>
      <c r="E14" s="37">
        <v>151</v>
      </c>
      <c r="F14" s="38">
        <f>G14+K14+L14</f>
        <v>17204</v>
      </c>
      <c r="G14" s="38">
        <f t="shared" si="1"/>
        <v>17204</v>
      </c>
      <c r="H14" s="37">
        <v>7300</v>
      </c>
      <c r="I14" s="37"/>
      <c r="J14" s="37">
        <v>9904</v>
      </c>
      <c r="K14" s="37"/>
      <c r="L14" s="37"/>
      <c r="M14" s="37"/>
      <c r="N14" s="40">
        <f>D14+E14+F14+M14</f>
        <v>60491</v>
      </c>
      <c r="O14" s="37">
        <v>64853</v>
      </c>
      <c r="P14" s="37"/>
      <c r="Q14" s="37"/>
      <c r="R14" s="37"/>
      <c r="S14" s="40">
        <f t="shared" si="0"/>
        <v>64853</v>
      </c>
    </row>
    <row r="15" spans="1:256" ht="26.25" customHeight="1">
      <c r="A15" s="36">
        <v>6</v>
      </c>
      <c r="B15" s="58" t="s">
        <v>107</v>
      </c>
      <c r="C15" s="59"/>
      <c r="D15" s="37">
        <v>15</v>
      </c>
      <c r="E15" s="37">
        <v>1</v>
      </c>
      <c r="F15" s="38">
        <f>G15+K15+L15</f>
        <v>1000</v>
      </c>
      <c r="G15" s="38">
        <f t="shared" si="1"/>
        <v>0</v>
      </c>
      <c r="H15" s="37"/>
      <c r="I15" s="37"/>
      <c r="J15" s="37"/>
      <c r="K15" s="37"/>
      <c r="L15" s="37">
        <v>1000</v>
      </c>
      <c r="M15" s="37"/>
      <c r="N15" s="40">
        <f>D15+E15+F15+M15</f>
        <v>1016</v>
      </c>
      <c r="O15" s="37">
        <v>3099</v>
      </c>
      <c r="P15" s="37"/>
      <c r="Q15" s="37">
        <v>7</v>
      </c>
      <c r="R15" s="37"/>
      <c r="S15" s="40">
        <f t="shared" si="0"/>
        <v>3106</v>
      </c>
    </row>
    <row r="16" spans="1:256" ht="26.25" customHeight="1">
      <c r="A16" s="39"/>
      <c r="B16" s="55" t="s">
        <v>108</v>
      </c>
      <c r="C16" s="57"/>
      <c r="D16" s="40">
        <f t="shared" ref="D16:E16" si="2">SUM(D10:D15)</f>
        <v>43798</v>
      </c>
      <c r="E16" s="40">
        <f t="shared" si="2"/>
        <v>226</v>
      </c>
      <c r="F16" s="38">
        <f>G16+K16+L16</f>
        <v>31770</v>
      </c>
      <c r="G16" s="38">
        <f t="shared" si="1"/>
        <v>29563</v>
      </c>
      <c r="H16" s="40">
        <f t="shared" ref="G16:M16" si="3">SUM(H10:H15)</f>
        <v>7973</v>
      </c>
      <c r="I16" s="40">
        <f t="shared" si="3"/>
        <v>11686</v>
      </c>
      <c r="J16" s="40">
        <f t="shared" si="3"/>
        <v>9904</v>
      </c>
      <c r="K16" s="40">
        <f t="shared" si="3"/>
        <v>0</v>
      </c>
      <c r="L16" s="40">
        <f t="shared" si="3"/>
        <v>2207</v>
      </c>
      <c r="M16" s="40">
        <f t="shared" si="3"/>
        <v>0</v>
      </c>
      <c r="N16" s="40">
        <f>D16+E16+F16+M16</f>
        <v>75794</v>
      </c>
      <c r="O16" s="40">
        <f t="shared" ref="O16:S16" si="4">SUM(O10:O15)</f>
        <v>78837</v>
      </c>
      <c r="P16" s="40">
        <f t="shared" si="4"/>
        <v>0</v>
      </c>
      <c r="Q16" s="40">
        <f t="shared" si="4"/>
        <v>7</v>
      </c>
      <c r="R16" s="40">
        <f t="shared" si="4"/>
        <v>0</v>
      </c>
      <c r="S16" s="40">
        <f t="shared" si="4"/>
        <v>78844</v>
      </c>
    </row>
    <row r="17" spans="1:19" ht="26.25" customHeight="1">
      <c r="A17" s="36">
        <v>7</v>
      </c>
      <c r="B17" s="58" t="s">
        <v>109</v>
      </c>
      <c r="C17" s="59"/>
      <c r="D17" s="37">
        <f>16117-8591</f>
        <v>7526</v>
      </c>
      <c r="E17" s="37">
        <v>38</v>
      </c>
      <c r="F17" s="38">
        <f>G17+K17+L17</f>
        <v>23826</v>
      </c>
      <c r="G17" s="38">
        <f t="shared" si="1"/>
        <v>9103</v>
      </c>
      <c r="H17" s="37">
        <v>6646</v>
      </c>
      <c r="I17" s="37">
        <v>2457</v>
      </c>
      <c r="J17" s="37"/>
      <c r="K17" s="37">
        <v>3000</v>
      </c>
      <c r="L17" s="37">
        <v>11723</v>
      </c>
      <c r="M17" s="37"/>
      <c r="N17" s="40">
        <f>D17+E17+F17+M17</f>
        <v>31390</v>
      </c>
      <c r="O17" s="37">
        <v>28713</v>
      </c>
      <c r="P17" s="37"/>
      <c r="Q17" s="37">
        <v>38</v>
      </c>
      <c r="R17" s="37"/>
      <c r="S17" s="40">
        <f t="shared" ref="S17:S23" si="5">SUM(O17:R17)</f>
        <v>28751</v>
      </c>
    </row>
    <row r="18" spans="1:19" ht="26.25" customHeight="1">
      <c r="A18" s="36">
        <v>8</v>
      </c>
      <c r="B18" s="58" t="s">
        <v>110</v>
      </c>
      <c r="C18" s="59"/>
      <c r="D18" s="37">
        <v>996</v>
      </c>
      <c r="E18" s="37">
        <v>140</v>
      </c>
      <c r="F18" s="38">
        <f>G18+K18+L18</f>
        <v>0</v>
      </c>
      <c r="G18" s="38">
        <f t="shared" si="1"/>
        <v>0</v>
      </c>
      <c r="H18" s="37"/>
      <c r="I18" s="37"/>
      <c r="J18" s="37"/>
      <c r="K18" s="37"/>
      <c r="L18" s="37"/>
      <c r="M18" s="37"/>
      <c r="N18" s="40">
        <f>D18+E18+F18+M18</f>
        <v>1136</v>
      </c>
      <c r="O18" s="37">
        <v>510</v>
      </c>
      <c r="P18" s="37"/>
      <c r="Q18" s="37"/>
      <c r="R18" s="37"/>
      <c r="S18" s="40">
        <f t="shared" si="5"/>
        <v>510</v>
      </c>
    </row>
    <row r="19" spans="1:19" ht="26.25" customHeight="1">
      <c r="A19" s="36">
        <v>9</v>
      </c>
      <c r="B19" s="58" t="s">
        <v>111</v>
      </c>
      <c r="C19" s="59"/>
      <c r="D19" s="37">
        <f>723-708+293</f>
        <v>308</v>
      </c>
      <c r="E19" s="37"/>
      <c r="F19" s="38">
        <f>G19+K19+L19</f>
        <v>0</v>
      </c>
      <c r="G19" s="38">
        <f t="shared" si="1"/>
        <v>0</v>
      </c>
      <c r="H19" s="37"/>
      <c r="I19" s="37"/>
      <c r="J19" s="37"/>
      <c r="K19" s="37"/>
      <c r="L19" s="37"/>
      <c r="M19" s="37"/>
      <c r="N19" s="40">
        <f>D19+E19+F19+M19</f>
        <v>308</v>
      </c>
      <c r="O19" s="37">
        <v>352</v>
      </c>
      <c r="P19" s="37"/>
      <c r="Q19" s="37"/>
      <c r="R19" s="37"/>
      <c r="S19" s="40">
        <f t="shared" si="5"/>
        <v>352</v>
      </c>
    </row>
    <row r="20" spans="1:19" ht="26.25" customHeight="1">
      <c r="A20" s="39"/>
      <c r="B20" s="55" t="s">
        <v>112</v>
      </c>
      <c r="C20" s="57"/>
      <c r="D20" s="40">
        <f t="shared" ref="D20:E20" si="6">SUM(D17:D19)</f>
        <v>8830</v>
      </c>
      <c r="E20" s="40">
        <f t="shared" si="6"/>
        <v>178</v>
      </c>
      <c r="F20" s="38">
        <f>G20+K20+L20</f>
        <v>23826</v>
      </c>
      <c r="G20" s="38">
        <f t="shared" si="1"/>
        <v>9103</v>
      </c>
      <c r="H20" s="40">
        <f t="shared" ref="G20:M20" si="7">SUM(H17:H19)</f>
        <v>6646</v>
      </c>
      <c r="I20" s="40">
        <f t="shared" si="7"/>
        <v>2457</v>
      </c>
      <c r="J20" s="40">
        <f t="shared" si="7"/>
        <v>0</v>
      </c>
      <c r="K20" s="40">
        <f t="shared" si="7"/>
        <v>3000</v>
      </c>
      <c r="L20" s="40">
        <f t="shared" si="7"/>
        <v>11723</v>
      </c>
      <c r="M20" s="40">
        <f t="shared" si="7"/>
        <v>0</v>
      </c>
      <c r="N20" s="40">
        <f>D20+E20+F20+M20</f>
        <v>32834</v>
      </c>
      <c r="O20" s="40">
        <f t="shared" ref="O20:R20" si="8">SUM(O17:O19)</f>
        <v>29575</v>
      </c>
      <c r="P20" s="40">
        <f t="shared" si="8"/>
        <v>0</v>
      </c>
      <c r="Q20" s="40">
        <f t="shared" si="8"/>
        <v>38</v>
      </c>
      <c r="R20" s="40">
        <f t="shared" si="8"/>
        <v>0</v>
      </c>
      <c r="S20" s="40">
        <f t="shared" si="5"/>
        <v>29613</v>
      </c>
    </row>
    <row r="21" spans="1:19" ht="26.25" customHeight="1">
      <c r="A21" s="36">
        <v>10</v>
      </c>
      <c r="B21" s="58" t="s">
        <v>113</v>
      </c>
      <c r="C21" s="59"/>
      <c r="D21" s="37">
        <v>0</v>
      </c>
      <c r="E21" s="37">
        <v>0</v>
      </c>
      <c r="F21" s="38">
        <f>G21+K21+L21</f>
        <v>1677</v>
      </c>
      <c r="G21" s="38">
        <f t="shared" si="1"/>
        <v>1505</v>
      </c>
      <c r="H21" s="37">
        <v>613</v>
      </c>
      <c r="I21" s="37">
        <v>892</v>
      </c>
      <c r="J21" s="37"/>
      <c r="K21" s="37"/>
      <c r="L21" s="37">
        <v>172</v>
      </c>
      <c r="M21" s="37"/>
      <c r="N21" s="40">
        <f>D21+E21+F21+M21</f>
        <v>1677</v>
      </c>
      <c r="O21" s="37">
        <v>1838</v>
      </c>
      <c r="P21" s="37"/>
      <c r="Q21" s="37"/>
      <c r="R21" s="37"/>
      <c r="S21" s="40">
        <f t="shared" si="5"/>
        <v>1838</v>
      </c>
    </row>
    <row r="22" spans="1:19" ht="26.25" customHeight="1">
      <c r="A22" s="36">
        <v>11</v>
      </c>
      <c r="B22" s="60" t="s">
        <v>114</v>
      </c>
      <c r="C22" s="59"/>
      <c r="D22" s="37"/>
      <c r="E22" s="37"/>
      <c r="F22" s="38">
        <f>G22+K22+L22</f>
        <v>6267</v>
      </c>
      <c r="G22" s="38">
        <f t="shared" si="1"/>
        <v>6267</v>
      </c>
      <c r="H22" s="37">
        <v>6267</v>
      </c>
      <c r="I22" s="37"/>
      <c r="J22" s="37"/>
      <c r="K22" s="37"/>
      <c r="L22" s="37"/>
      <c r="M22" s="37"/>
      <c r="N22" s="40">
        <f>D22+E22+F22+M22</f>
        <v>6267</v>
      </c>
      <c r="O22" s="37">
        <v>6277</v>
      </c>
      <c r="P22" s="37"/>
      <c r="Q22" s="37"/>
      <c r="R22" s="37"/>
      <c r="S22" s="40">
        <f t="shared" si="5"/>
        <v>6277</v>
      </c>
    </row>
    <row r="23" spans="1:19" ht="26.25" customHeight="1">
      <c r="A23" s="36">
        <v>12</v>
      </c>
      <c r="B23" s="60" t="s">
        <v>115</v>
      </c>
      <c r="C23" s="59"/>
      <c r="D23" s="37"/>
      <c r="E23" s="37">
        <v>0</v>
      </c>
      <c r="F23" s="38">
        <f>G23+K23+L23</f>
        <v>0</v>
      </c>
      <c r="G23" s="38">
        <f t="shared" si="1"/>
        <v>0</v>
      </c>
      <c r="H23" s="37"/>
      <c r="I23" s="37"/>
      <c r="J23" s="37"/>
      <c r="K23" s="37"/>
      <c r="L23" s="37"/>
      <c r="M23" s="37"/>
      <c r="N23" s="40">
        <f>D23+E23+F23+M23</f>
        <v>0</v>
      </c>
      <c r="O23" s="37"/>
      <c r="P23" s="37"/>
      <c r="Q23" s="37"/>
      <c r="R23" s="37"/>
      <c r="S23" s="40">
        <f t="shared" si="5"/>
        <v>0</v>
      </c>
    </row>
    <row r="24" spans="1:19" ht="26.25" customHeight="1">
      <c r="A24" s="39"/>
      <c r="B24" s="54" t="s">
        <v>116</v>
      </c>
      <c r="C24" s="54"/>
      <c r="D24" s="40">
        <f t="shared" ref="D24:E24" si="9">SUM(D21:D23)</f>
        <v>0</v>
      </c>
      <c r="E24" s="40">
        <f t="shared" si="9"/>
        <v>0</v>
      </c>
      <c r="F24" s="38">
        <f>G24+K24+L24</f>
        <v>7944</v>
      </c>
      <c r="G24" s="38">
        <f t="shared" si="1"/>
        <v>7772</v>
      </c>
      <c r="H24" s="40">
        <f t="shared" ref="G24:M24" si="10">SUM(H21:H23)</f>
        <v>6880</v>
      </c>
      <c r="I24" s="40">
        <f t="shared" si="10"/>
        <v>892</v>
      </c>
      <c r="J24" s="40">
        <f t="shared" si="10"/>
        <v>0</v>
      </c>
      <c r="K24" s="40">
        <f t="shared" si="10"/>
        <v>0</v>
      </c>
      <c r="L24" s="40">
        <f t="shared" si="10"/>
        <v>172</v>
      </c>
      <c r="M24" s="40">
        <f t="shared" si="10"/>
        <v>0</v>
      </c>
      <c r="N24" s="40">
        <f>D24+E24+F24+M24</f>
        <v>7944</v>
      </c>
      <c r="O24" s="40">
        <f t="shared" ref="O24:S24" si="11">SUM(O21:O23)</f>
        <v>8115</v>
      </c>
      <c r="P24" s="40">
        <f t="shared" si="11"/>
        <v>0</v>
      </c>
      <c r="Q24" s="40">
        <f t="shared" si="11"/>
        <v>0</v>
      </c>
      <c r="R24" s="40">
        <f t="shared" si="11"/>
        <v>0</v>
      </c>
      <c r="S24" s="40">
        <f t="shared" si="11"/>
        <v>8115</v>
      </c>
    </row>
    <row r="25" spans="1:19" s="32" customFormat="1" ht="26.25" customHeight="1">
      <c r="A25" s="55" t="s">
        <v>117</v>
      </c>
      <c r="B25" s="56"/>
      <c r="C25" s="57"/>
      <c r="D25" s="40">
        <f t="shared" ref="D25:E25" si="12">SUM(D16,D20,,D24)</f>
        <v>52628</v>
      </c>
      <c r="E25" s="40">
        <f t="shared" si="12"/>
        <v>404</v>
      </c>
      <c r="F25" s="38">
        <f>G25+K25+L25</f>
        <v>63540</v>
      </c>
      <c r="G25" s="40">
        <f t="shared" ref="G25:M25" si="13">SUM(G16,G20,,G24)</f>
        <v>46438</v>
      </c>
      <c r="H25" s="40">
        <f t="shared" si="13"/>
        <v>21499</v>
      </c>
      <c r="I25" s="40">
        <f t="shared" si="13"/>
        <v>15035</v>
      </c>
      <c r="J25" s="40">
        <f t="shared" si="13"/>
        <v>9904</v>
      </c>
      <c r="K25" s="40">
        <f t="shared" si="13"/>
        <v>3000</v>
      </c>
      <c r="L25" s="40">
        <f t="shared" si="13"/>
        <v>14102</v>
      </c>
      <c r="M25" s="40">
        <f t="shared" si="13"/>
        <v>0</v>
      </c>
      <c r="N25" s="40">
        <f>D25+E25+F25+M25</f>
        <v>116572</v>
      </c>
      <c r="O25" s="40">
        <f t="shared" ref="O25:S25" si="14">SUM(O16,O20,,O24)</f>
        <v>116527</v>
      </c>
      <c r="P25" s="40">
        <f t="shared" si="14"/>
        <v>0</v>
      </c>
      <c r="Q25" s="40">
        <f t="shared" si="14"/>
        <v>45</v>
      </c>
      <c r="R25" s="40">
        <f t="shared" si="14"/>
        <v>0</v>
      </c>
      <c r="S25" s="40">
        <f t="shared" si="14"/>
        <v>116572</v>
      </c>
    </row>
  </sheetData>
  <mergeCells count="35">
    <mergeCell ref="B10:C10"/>
    <mergeCell ref="B11:C11"/>
    <mergeCell ref="A2:S4"/>
    <mergeCell ref="A6:A9"/>
    <mergeCell ref="B6:C9"/>
    <mergeCell ref="D6:N6"/>
    <mergeCell ref="O6:S6"/>
    <mergeCell ref="D7:D9"/>
    <mergeCell ref="E7:E9"/>
    <mergeCell ref="F7:L7"/>
    <mergeCell ref="M7:M9"/>
    <mergeCell ref="N7:N9"/>
    <mergeCell ref="O7:O9"/>
    <mergeCell ref="Q7:Q9"/>
    <mergeCell ref="R7:R9"/>
    <mergeCell ref="S7:S9"/>
    <mergeCell ref="F8:F9"/>
    <mergeCell ref="G8:J8"/>
    <mergeCell ref="K8:K9"/>
    <mergeCell ref="L8:L9"/>
    <mergeCell ref="P7:P9"/>
    <mergeCell ref="B12:C12"/>
    <mergeCell ref="B13:C13"/>
    <mergeCell ref="B14:C14"/>
    <mergeCell ref="B22:C22"/>
    <mergeCell ref="B23:C23"/>
    <mergeCell ref="B15:C15"/>
    <mergeCell ref="B24:C24"/>
    <mergeCell ref="A25:C25"/>
    <mergeCell ref="B16:C16"/>
    <mergeCell ref="B17:C17"/>
    <mergeCell ref="B18:C18"/>
    <mergeCell ref="B19:C19"/>
    <mergeCell ref="B20:C20"/>
    <mergeCell ref="B21:C2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收入</vt:lpstr>
      <vt:lpstr>支出</vt:lpstr>
      <vt:lpstr>基金收入</vt:lpstr>
      <vt:lpstr>基金支出</vt:lpstr>
      <vt:lpstr>社保基金预算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2017-12-29T02:48:35Z</dcterms:modified>
</cp:coreProperties>
</file>